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Paycheck" sheetId="1" r:id="rId1"/>
    <sheet name="Tables" sheetId="2" r:id="rId2"/>
  </sheets>
  <definedNames>
    <definedName name="amount">'Paycheck'!$B$5</definedName>
    <definedName name="frequency">'Paycheck'!$B$6</definedName>
    <definedName name="hours">'Paycheck'!$B$7</definedName>
    <definedName name="pay_period">'Paycheck'!$B$8</definedName>
    <definedName name="status">'Paycheck'!$B$9</definedName>
    <definedName name="retirement_pct">'Paycheck'!$B$11</definedName>
    <definedName name="health_pp">'Paycheck'!$B$12</definedName>
    <definedName name="hsa_pp">'Paycheck'!$B$13</definedName>
    <definedName name="post_tax_pp">'Paycheck'!$B$14</definedName>
    <definedName name="extra_pp">'Paycheck'!$B$15</definedName>
    <definedName name="children">'Paycheck'!$B$16</definedName>
    <definedName name="other_deps">'Paycheck'!$B$17</definedName>
    <definedName name="n">'Paycheck'!$B$20</definedName>
    <definedName name="gross">'Paycheck'!$B$21</definedName>
    <definedName name="retirement">'Paycheck'!$B$22</definedName>
    <definedName name="health">'Paycheck'!$B$23</definedName>
    <definedName name="hsa">'Paycheck'!$B$24</definedName>
    <definedName name="pre_tax">'Paycheck'!$B$25</definedName>
    <definedName name="std_ded">'Paycheck'!$B$26</definedName>
    <definedName name="fed_taxable">'Paycheck'!$B$27</definedName>
    <definedName name="fed_before">'Paycheck'!$B$28</definedName>
    <definedName name="credits">'Paycheck'!$B$29</definedName>
    <definedName name="fica_wages">'Paycheck'!$B$30</definedName>
    <definedName name="med_threshold">'Paycheck'!$B$31</definedName>
    <definedName name="state_wages">'Paycheck'!$B$32</definedName>
    <definedName name="state_ded">'Paycheck'!$B$33</definedName>
    <definedName name="state_exm">'Paycheck'!$B$34</definedName>
    <definedName name="state_taxable">'Paycheck'!$B$35</definedName>
    <definedName name="state_tax_annual">'Paycheck'!$B$36</definedName>
    <definedName name="fed_tax">'Paycheck'!$B$41</definedName>
    <definedName name="ss_tax">'Paycheck'!$B$42</definedName>
    <definedName name="med_tax">'Paycheck'!$B$43</definedName>
    <definedName name="state_tax">'Paycheck'!$B$44</definedName>
    <definedName name="post_tax">'Paycheck'!$B$45</definedName>
    <definedName name="total_tax">'Paycheck'!$B$46</definedName>
    <definedName name="net">'Paycheck'!$B$47</definedName>
    <definedName name="FreqTable">'Tables'!$A$6:$B$11</definedName>
    <definedName name="PeriodTable">'Tables'!$A$15:$B$18</definedName>
    <definedName name="FilingTable">'Tables'!$A$22:$C$25</definedName>
    <definedName name="ss_rate">'Tables'!$B$28</definedName>
    <definedName name="ss_base">'Tables'!$B$29</definedName>
    <definedName name="med_rate">'Tables'!$B$30</definedName>
    <definedName name="med_extra">'Tables'!$B$31</definedName>
    <definedName name="credit_child">'Tables'!$B$32</definedName>
    <definedName name="credit_other">'Tables'!$B$33</definedName>
    <definedName name="Fed_single_L">'Tables'!$A$37:$A$43</definedName>
    <definedName name="Fed_single_S">'Tables'!$C$37:$C$43</definedName>
    <definedName name="Fed_married_L">'Tables'!$A$47:$A$53</definedName>
    <definedName name="Fed_married_S">'Tables'!$C$47:$C$53</definedName>
    <definedName name="Fed_separate_L">'Tables'!$A$57:$A$63</definedName>
    <definedName name="Fed_separate_S">'Tables'!$C$57:$C$63</definedName>
    <definedName name="Fed_head_L">'Tables'!$A$67:$A$73</definedName>
    <definedName name="Fed_head_S">'Tables'!$C$67:$C$73</definedName>
    <definedName name="state_type">'Tables'!$B$76</definedName>
    <definedName name="state_rate">'Tables'!$B$77</definedName>
    <definedName name="state_ret_pre">'Tables'!$B$78</definedName>
    <definedName name="StateDedTable">'Tables'!$A$80:$C$83</definedName>
    <definedName name="State_single_L">'Tables'!$A$87:$A$95</definedName>
    <definedName name="State_single_S">'Tables'!$C$87:$C$95</definedName>
    <definedName name="State_married_L">'Tables'!$A$99:$A$107</definedName>
    <definedName name="State_married_S">'Tables'!$C$99:$C$107</definedName>
    <definedName name="State_separate_L">'Tables'!$A$111:$A$119</definedName>
    <definedName name="State_separate_S">'Tables'!$C$111:$C$119</definedName>
    <definedName name="State_head_L">'Tables'!$A$123:$A$131</definedName>
    <definedName name="State_head_S">'Tables'!$C$123:$C$131</definedName>
  </definedNames>
  <calcPr fullCalcOnLoad="1"/>
</workbook>
</file>

<file path=xl/styles.xml><?xml version="1.0" encoding="utf-8"?>
<styleSheet xmlns="http://schemas.openxmlformats.org/spreadsheetml/2006/main">
  <numFmts count="6">
    <numFmt numFmtId="164" formatCode="#,##0.00"/>
    <numFmt numFmtId="165" formatCode="#,##0"/>
    <numFmt numFmtId="166" formatCode="$#,##0.00"/>
    <numFmt numFmtId="167" formatCode="0.00%"/>
    <numFmt numFmtId="168" formatCode="yyyy-mm-dd"/>
    <numFmt numFmtId="169" formatCode="#,##0.####"/>
  </numFmts>
  <fonts count="5">
    <font>
      <sz val="11"/>
      <name val="Calibri"/>
    </font>
    <font>
      <b/>
      <sz val="11"/>
      <name val="Calibri"/>
    </font>
    <font>
      <b/>
      <sz val="15"/>
      <name val="Calibri"/>
    </font>
    <font>
      <i/>
      <sz val="10"/>
      <color rgb="FF6E6E73"/>
      <name val="Calibri"/>
    </font>
    <font>
      <sz val="10"/>
      <name val="Consolas"/>
    </font>
  </fonts>
  <fills count="5">
    <fill>
      <patternFill patternType="none"/>
    </fill>
    <fill>
      <patternFill patternType="gray125"/>
    </fill>
    <fill>
      <patternFill patternType="solid">
        <fgColor rgb="FFE8F1FF"/>
        <bgColor indexed="64"/>
      </patternFill>
    </fill>
    <fill>
      <patternFill patternType="solid">
        <fgColor rgb="FFF2F2F7"/>
        <bgColor indexed="64"/>
      </patternFill>
    </fill>
    <fill>
      <patternFill patternType="solid">
        <fgColor rgb="FFFFF6D6"/>
        <bgColor indexed="64"/>
      </patternFill>
    </fill>
  </fills>
  <borders count="2">
    <border>
      <left/>
      <right/>
      <top/>
      <bottom/>
      <diagonal/>
    </border>
    <border>
      <left style="thin">
        <color rgb="FFB8CDEB"/>
      </left>
      <right style="thin">
        <color rgb="FFB8CDEB"/>
      </right>
      <top style="thin">
        <color rgb="FFB8CDEB"/>
      </top>
      <bottom style="thin">
        <color rgb="FFB8CDEB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NumberFormat="1" applyFont="1" applyFill="1"/>
    <xf numFmtId="0" fontId="3" fillId="0" borderId="0" xfId="0" applyNumberFormat="1" applyFont="1" applyFill="1" applyAlignment="1">
      <alignment vertical="top"/>
    </xf>
    <xf numFmtId="0" fontId="1" fillId="3" borderId="0" xfId="0" applyNumberFormat="1" applyFont="1" applyFill="1"/>
    <xf numFmtId="0" fontId="0" fillId="0" borderId="0" xfId="0" applyNumberFormat="1" applyFont="1" applyFill="1"/>
    <xf numFmtId="166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165" fontId="0" fillId="2" borderId="1" xfId="0" applyNumberFormat="1" applyFont="1" applyFill="1" applyBorder="1" applyProtection="1">
      <protection locked="0"/>
    </xf>
    <xf numFmtId="165" fontId="0" fillId="0" borderId="0" xfId="0" applyNumberFormat="1" applyFont="1" applyFill="1"/>
    <xf numFmtId="166" fontId="0" fillId="0" borderId="0" xfId="0" applyNumberFormat="1" applyFont="1" applyFill="1"/>
    <xf numFmtId="0" fontId="1" fillId="4" borderId="0" xfId="0" applyNumberFormat="1" applyFont="1" applyFill="1"/>
    <xf numFmtId="166" fontId="1" fillId="4" borderId="0" xfId="0" applyNumberFormat="1" applyFont="1" applyFill="1"/>
    <xf numFmtId="167" fontId="0" fillId="0" borderId="0" xfId="0" applyNumberFormat="1" applyFont="1" applyFill="1"/>
    <xf numFmtId="0" fontId="4" fillId="0" borderId="0" xfId="0" applyNumberFormat="1" applyFont="1" applyFill="1" applyAlignment="1">
      <alignment vertical="top"/>
    </xf>
    <xf numFmtId="168" fontId="0" fillId="0" borderId="0" xfId="0" applyNumberFormat="1" applyFont="1" applyFill="1"/>
    <xf numFmtId="167" fontId="0" fillId="2" borderId="1" xfId="0" applyNumberFormat="1" applyFont="1" applyFill="1" applyBorder="1" applyProtection="1">
      <protection locked="0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52" customWidth="1"/>
    <col min="2" max="2" width="18" customWidth="1"/>
    <col min="3" max="3" width="18" customWidth="1"/>
  </cols>
  <sheetData>
    <row r="1">
      <c r="A1" s="1" t="inlineStr">
        <is>
          <t xml:space="preserve">Paycheck Calculator</t>
        </is>
      </c>
    </row>
    <row r="2">
      <c r="A2" s="2" t="inlineStr">
        <is>
          <t xml:space="preserve">Blue cells are inputs; the Tables sheet holds the 2026 rates. Text inputs must match the table spellings.</t>
        </is>
      </c>
    </row>
    <row r="4">
      <c r="A4" s="3" t="inlineStr">
        <is>
          <t xml:space="preserve">Inputs</t>
        </is>
      </c>
    </row>
    <row r="5">
      <c r="A5" s="4" t="inlineStr">
        <is>
          <t xml:space="preserve">Pay amount</t>
        </is>
      </c>
      <c r="B5" s="5">
        <v>60000</v>
      </c>
    </row>
    <row r="6">
      <c r="A6" s="4" t="inlineStr">
        <is>
          <t xml:space="preserve">Amount is per (hourly, weekly, biweekly, semimonthly, monthly, annual)</t>
        </is>
      </c>
      <c r="B6" s="6" t="inlineStr">
        <is>
          <t xml:space="preserve">annual</t>
        </is>
      </c>
    </row>
    <row r="7">
      <c r="A7" s="4" t="inlineStr">
        <is>
          <t xml:space="preserve">Hours per week (hourly only)</t>
        </is>
      </c>
      <c r="B7" s="7">
        <v>40</v>
      </c>
    </row>
    <row r="8">
      <c r="A8" s="4" t="inlineStr">
        <is>
          <t xml:space="preserve">Paid (weekly, biweekly, semimonthly, monthly)</t>
        </is>
      </c>
      <c r="B8" s="6" t="inlineStr">
        <is>
          <t xml:space="preserve">biweekly</t>
        </is>
      </c>
    </row>
    <row r="9">
      <c r="A9" s="4" t="inlineStr">
        <is>
          <t xml:space="preserve">Filing status (single, married, separate, head)</t>
        </is>
      </c>
      <c r="B9" s="6" t="inlineStr">
        <is>
          <t xml:space="preserve">single</t>
        </is>
      </c>
    </row>
    <row r="10">
      <c r="A10" s="4" t="inlineStr">
        <is>
          <t xml:space="preserve">State</t>
        </is>
      </c>
      <c r="B10" s="0" t="inlineStr">
        <is>
          <t xml:space="preserve">California</t>
        </is>
      </c>
    </row>
    <row r="11">
      <c r="A11" s="4" t="inlineStr">
        <is>
          <t xml:space="preserve">401(k) contribution (% of gross)</t>
        </is>
      </c>
      <c r="B11" s="7">
        <v>0</v>
      </c>
    </row>
    <row r="12">
      <c r="A12" s="4" t="inlineStr">
        <is>
          <t xml:space="preserve">Health premium per paycheck</t>
        </is>
      </c>
      <c r="B12" s="5">
        <v>0</v>
      </c>
    </row>
    <row r="13">
      <c r="A13" s="4" t="inlineStr">
        <is>
          <t xml:space="preserve">HSA / FSA per paycheck</t>
        </is>
      </c>
      <c r="B13" s="5">
        <v>0</v>
      </c>
    </row>
    <row r="14">
      <c r="A14" s="4" t="inlineStr">
        <is>
          <t xml:space="preserve">After-tax deductions per paycheck</t>
        </is>
      </c>
      <c r="B14" s="5">
        <v>0</v>
      </c>
    </row>
    <row r="15">
      <c r="A15" s="4" t="inlineStr">
        <is>
          <t xml:space="preserve">Extra federal withholding per paycheck</t>
        </is>
      </c>
      <c r="B15" s="5">
        <v>0</v>
      </c>
    </row>
    <row r="16">
      <c r="A16" s="4" t="inlineStr">
        <is>
          <t xml:space="preserve">Children under 17</t>
        </is>
      </c>
      <c r="B16" s="8">
        <v>0</v>
      </c>
    </row>
    <row r="17">
      <c r="A17" s="4" t="inlineStr">
        <is>
          <t xml:space="preserve">Other dependents</t>
        </is>
      </c>
      <c r="B17" s="8">
        <v>0</v>
      </c>
    </row>
    <row r="19">
      <c r="A19" s="3" t="inlineStr">
        <is>
          <t xml:space="preserve">Working</t>
        </is>
      </c>
      <c r="B19" s="3" t="inlineStr">
        <is>
          <t xml:space="preserve">Annual</t>
        </is>
      </c>
    </row>
    <row r="20">
      <c r="A20" s="4" t="inlineStr">
        <is>
          <t xml:space="preserve">Paychecks a year</t>
        </is>
      </c>
      <c r="B20" s="9">
        <f>VLOOKUP(pay_period,PeriodTable,2,FALSE)</f>
      </c>
    </row>
    <row r="21">
      <c r="A21" s="4" t="inlineStr">
        <is>
          <t xml:space="preserve">Gross pay</t>
        </is>
      </c>
      <c r="B21" s="10">
        <f>IF(frequency="hourly",amount*hours*52,amount*VLOOKUP(frequency,FreqTable,2,FALSE))</f>
      </c>
    </row>
    <row r="22">
      <c r="A22" s="4" t="inlineStr">
        <is>
          <t xml:space="preserve">401(k)</t>
        </is>
      </c>
      <c r="B22" s="10">
        <f>gross*retirement_pct/100</f>
      </c>
    </row>
    <row r="23">
      <c r="A23" s="4" t="inlineStr">
        <is>
          <t xml:space="preserve">Health premiums</t>
        </is>
      </c>
      <c r="B23" s="10">
        <f>MIN(gross-retirement,health_pp*n)</f>
      </c>
    </row>
    <row r="24">
      <c r="A24" s="4" t="inlineStr">
        <is>
          <t xml:space="preserve">HSA / FSA</t>
        </is>
      </c>
      <c r="B24" s="10">
        <f>MIN(gross-retirement-health,hsa_pp*n)</f>
      </c>
    </row>
    <row r="25">
      <c r="A25" s="4" t="inlineStr">
        <is>
          <t xml:space="preserve">Pre-tax deductions</t>
        </is>
      </c>
      <c r="B25" s="10">
        <f>retirement+health+hsa</f>
      </c>
    </row>
    <row r="26">
      <c r="A26" s="4" t="inlineStr">
        <is>
          <t xml:space="preserve">Federal standard deduction</t>
        </is>
      </c>
      <c r="B26" s="10">
        <f>VLOOKUP(status,FilingTable,2,FALSE)</f>
      </c>
    </row>
    <row r="27">
      <c r="A27" s="4" t="inlineStr">
        <is>
          <t xml:space="preserve">Federal taxable income</t>
        </is>
      </c>
      <c r="B27" s="10">
        <f>MAX(0,gross-pre_tax-std_ded)</f>
      </c>
    </row>
    <row r="28">
      <c r="A28" s="4" t="inlineStr">
        <is>
          <t xml:space="preserve">Federal tax before credits</t>
        </is>
      </c>
      <c r="B28" s="10">
        <f>IF(status="single",SUMPRODUCT((fed_taxable&gt;Fed_single_L)*(fed_taxable-Fed_single_L)*Fed_single_S),IF(status="married",SUMPRODUCT((fed_taxable&gt;Fed_married_L)*(fed_taxable-Fed_married_L)*Fed_married_S),IF(status="separate",SUMPRODUCT((fed_taxable&gt;Fed_separate_L)*(fed_taxable-Fed_separate_L)*Fed_separate_S),SUMPRODUCT((fed_taxable&gt;Fed_head_L)*(fed_taxable-Fed_head_L)*Fed_head_S))))</f>
      </c>
    </row>
    <row r="29">
      <c r="A29" s="4" t="inlineStr">
        <is>
          <t xml:space="preserve">Dependent credits (W-4 step 3)</t>
        </is>
      </c>
      <c r="B29" s="10">
        <f>MIN(children*credit_child+other_deps*credit_other,fed_before)</f>
      </c>
    </row>
    <row r="30">
      <c r="A30" s="4" t="inlineStr">
        <is>
          <t xml:space="preserve">FICA wages (gross minus Section 125 items)</t>
        </is>
      </c>
      <c r="B30" s="10">
        <f>gross-health-hsa</f>
      </c>
    </row>
    <row r="31">
      <c r="A31" s="4" t="inlineStr">
        <is>
          <t xml:space="preserve">Additional Medicare threshold</t>
        </is>
      </c>
      <c r="B31" s="10">
        <f>VLOOKUP(status,FilingTable,3,FALSE)</f>
      </c>
    </row>
    <row r="32">
      <c r="A32" s="4" t="inlineStr">
        <is>
          <t xml:space="preserve">State wages</t>
        </is>
      </c>
      <c r="B32" s="10">
        <f>gross-health-hsa-IF(state_ret_pre=1,retirement,0)</f>
      </c>
    </row>
    <row r="33">
      <c r="A33" s="4" t="inlineStr">
        <is>
          <t xml:space="preserve">State standard deduction</t>
        </is>
      </c>
      <c r="B33" s="10">
        <f>VLOOKUP(status,StateDedTable,2,FALSE)</f>
      </c>
    </row>
    <row r="34">
      <c r="A34" s="4" t="inlineStr">
        <is>
          <t xml:space="preserve">State personal exemption</t>
        </is>
      </c>
      <c r="B34" s="10">
        <f>VLOOKUP(status,StateDedTable,3,FALSE)</f>
      </c>
    </row>
    <row r="35">
      <c r="A35" s="4" t="inlineStr">
        <is>
          <t xml:space="preserve">State taxable income</t>
        </is>
      </c>
      <c r="B35" s="10">
        <f>MAX(0,state_wages-state_ded-state_exm)</f>
      </c>
    </row>
    <row r="36">
      <c r="A36" s="4" t="inlineStr">
        <is>
          <t xml:space="preserve">State tax (annual)</t>
        </is>
      </c>
      <c r="B36" s="10">
        <f>IF(state_type="none",0,IF(state_type="flat",state_taxable*state_rate,IF(status="single",SUMPRODUCT((state_taxable&gt;State_single_L)*(state_taxable-State_single_L)*State_single_S),IF(status="married",SUMPRODUCT((state_taxable&gt;State_married_L)*(state_taxable-State_married_L)*State_married_S),IF(status="separate",SUMPRODUCT((state_taxable&gt;State_separate_L)*(state_taxable-State_separate_L)*State_separate_S),SUMPRODUCT((state_taxable&gt;State_head_L)*(state_taxable-State_head_L)*State_head_S))))))</f>
      </c>
    </row>
    <row r="38">
      <c r="A38" s="3" t="inlineStr">
        <is>
          <t xml:space="preserve">Paycheck</t>
        </is>
      </c>
      <c r="B38" s="3" t="inlineStr">
        <is>
          <t xml:space="preserve">Annual</t>
        </is>
      </c>
      <c r="C38" s="3" t="inlineStr">
        <is>
          <t xml:space="preserve">Per paycheck</t>
        </is>
      </c>
    </row>
    <row r="39">
      <c r="A39" s="4" t="inlineStr">
        <is>
          <t xml:space="preserve">Gross pay</t>
        </is>
      </c>
      <c r="B39" s="10">
        <f>gross</f>
      </c>
      <c r="C39" s="10">
        <f>gross/n</f>
      </c>
    </row>
    <row r="40">
      <c r="A40" s="4" t="inlineStr">
        <is>
          <t xml:space="preserve">Pre-tax deductions</t>
        </is>
      </c>
      <c r="B40" s="10">
        <f>pre_tax</f>
      </c>
      <c r="C40" s="10">
        <f>pre_tax/n</f>
      </c>
    </row>
    <row r="41">
      <c r="A41" s="4" t="inlineStr">
        <is>
          <t xml:space="preserve">Federal income tax</t>
        </is>
      </c>
      <c r="B41" s="10">
        <f>fed_before-credits+extra_pp*n</f>
      </c>
      <c r="C41" s="10">
        <f>fed_tax/n</f>
      </c>
    </row>
    <row r="42">
      <c r="A42" s="4" t="inlineStr">
        <is>
          <t xml:space="preserve">Social Security</t>
        </is>
      </c>
      <c r="B42" s="10">
        <f>MIN(fica_wages,ss_base)*ss_rate</f>
      </c>
      <c r="C42" s="10">
        <f>ss_tax/n</f>
      </c>
    </row>
    <row r="43">
      <c r="A43" s="4" t="inlineStr">
        <is>
          <t xml:space="preserve">Medicare</t>
        </is>
      </c>
      <c r="B43" s="10">
        <f>fica_wages*med_rate+MAX(0,fica_wages-med_threshold)*med_extra</f>
      </c>
      <c r="C43" s="10">
        <f>med_tax/n</f>
      </c>
    </row>
    <row r="44">
      <c r="A44" s="4" t="inlineStr">
        <is>
          <t xml:space="preserve">California income tax</t>
        </is>
      </c>
      <c r="B44" s="10">
        <f>state_tax_annual</f>
      </c>
      <c r="C44" s="10">
        <f>state_tax/n</f>
      </c>
    </row>
    <row r="45">
      <c r="A45" s="4" t="inlineStr">
        <is>
          <t xml:space="preserve">After-tax deductions</t>
        </is>
      </c>
      <c r="B45" s="10">
        <f>post_tax_pp*n</f>
      </c>
      <c r="C45" s="10">
        <f>post_tax/n</f>
      </c>
    </row>
    <row r="46">
      <c r="A46" s="4" t="inlineStr">
        <is>
          <t xml:space="preserve">Total tax</t>
        </is>
      </c>
      <c r="B46" s="10">
        <f>fed_tax+ss_tax+med_tax+state_tax</f>
      </c>
      <c r="C46" s="10">
        <f>total_tax/n</f>
      </c>
    </row>
    <row r="47">
      <c r="A47" s="11" t="inlineStr">
        <is>
          <t xml:space="preserve">Take-home pay</t>
        </is>
      </c>
      <c r="B47" s="12">
        <f>gross-pre_tax-total_tax-post_tax</f>
      </c>
      <c r="C47" s="12">
        <f>net/n</f>
      </c>
    </row>
    <row r="48">
      <c r="A48" s="4" t="inlineStr">
        <is>
          <t xml:space="preserve">Effective tax rate</t>
        </is>
      </c>
      <c r="B48" s="13">
        <f>IF(gross=0,0,total_tax/gross)</f>
      </c>
    </row>
    <row r="50">
      <c r="A50" s="14" t="inlineStr">
        <is>
          <t xml:space="preserve">net = gross - pre-tax - federal - Social Security - Medicare - state - after-tax</t>
        </is>
      </c>
    </row>
    <row r="51">
      <c r="A51" s="14" t="inlineStr">
        <is>
          <t xml:space="preserve">federal taxable = gross - pre-tax - standard deduction; bracket tax = SUMPRODUCT over the table</t>
        </is>
      </c>
    </row>
    <row r="52">
      <c r="A52" s="14" t="inlineStr">
        <is>
          <t xml:space="preserve">Social Security stops at the wage base; Medicare adds 0.9% above the threshold; 401(k) does not reduce FICA wages</t>
        </is>
      </c>
    </row>
    <row r="54">
      <c r="A54" s="3" t="inlineStr">
        <is>
          <t xml:space="preserve">Source</t>
        </is>
      </c>
    </row>
    <row r="55">
      <c r="A55" s="4" t="inlineStr">
        <is>
          <t xml:space="preserve">Calculator</t>
        </is>
      </c>
      <c r="B55" s="0" t="inlineStr">
        <is>
          <t xml:space="preserve">Paycheck Calculator</t>
        </is>
      </c>
    </row>
    <row r="56">
      <c r="A56" s="4" t="inlineStr">
        <is>
          <t xml:space="preserve">Link</t>
        </is>
      </c>
      <c r="B56" s="0" t="inlineStr">
        <is>
          <t xml:space="preserve">https://opencalculator.app/paycheck-calculator</t>
        </is>
      </c>
    </row>
    <row r="57">
      <c r="A57" s="4" t="inlineStr">
        <is>
          <t xml:space="preserve">Exported</t>
        </is>
      </c>
      <c r="B57" s="15">
        <v>46279</v>
      </c>
    </row>
    <row r="58">
      <c r="A58" s="2" t="inlineStr">
        <is>
          <t xml:space="preserve">Open Calculator. Free calculators that show their work. Blue cells are inputs; everything else is a live formula.</t>
        </is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40" customWidth="1"/>
    <col min="2" max="2" width="20" customWidth="1"/>
    <col min="3" max="3" width="24" customWidth="1"/>
  </cols>
  <sheetData>
    <row r="1">
      <c r="A1" s="1" t="inlineStr">
        <is>
          <t xml:space="preserve">Tables</t>
        </is>
      </c>
    </row>
    <row r="2">
      <c r="A2" s="2" t="inlineStr">
        <is>
          <t xml:space="preserve">Federal: IRS Rev. Proc. 2025-32, verified 2026-09-14. State: California 2024 (estimated, pending 2026 indexing).</t>
        </is>
      </c>
    </row>
    <row r="4">
      <c r="A4" s="3" t="inlineStr">
        <is>
          <t xml:space="preserve">Pay frequency</t>
        </is>
      </c>
    </row>
    <row r="5">
      <c r="A5" s="3" t="inlineStr">
        <is>
          <t xml:space="preserve">Amount is per</t>
        </is>
      </c>
      <c r="B5" s="3" t="inlineStr">
        <is>
          <t xml:space="preserve">Paychecks a year</t>
        </is>
      </c>
    </row>
    <row r="6">
      <c r="A6" s="0" t="inlineStr">
        <is>
          <t xml:space="preserve">hourly</t>
        </is>
      </c>
      <c r="B6" s="9">
        <v>0</v>
      </c>
    </row>
    <row r="7">
      <c r="A7" s="0" t="inlineStr">
        <is>
          <t xml:space="preserve">weekly</t>
        </is>
      </c>
      <c r="B7" s="9">
        <v>52</v>
      </c>
    </row>
    <row r="8">
      <c r="A8" s="0" t="inlineStr">
        <is>
          <t xml:space="preserve">biweekly</t>
        </is>
      </c>
      <c r="B8" s="9">
        <v>26</v>
      </c>
    </row>
    <row r="9">
      <c r="A9" s="0" t="inlineStr">
        <is>
          <t xml:space="preserve">semimonthly</t>
        </is>
      </c>
      <c r="B9" s="9">
        <v>24</v>
      </c>
    </row>
    <row r="10">
      <c r="A10" s="0" t="inlineStr">
        <is>
          <t xml:space="preserve">monthly</t>
        </is>
      </c>
      <c r="B10" s="9">
        <v>12</v>
      </c>
    </row>
    <row r="11">
      <c r="A11" s="0" t="inlineStr">
        <is>
          <t xml:space="preserve">annual</t>
        </is>
      </c>
      <c r="B11" s="9">
        <v>1</v>
      </c>
    </row>
    <row r="13">
      <c r="A13" s="3" t="inlineStr">
        <is>
          <t xml:space="preserve">Pay period</t>
        </is>
      </c>
    </row>
    <row r="14">
      <c r="A14" s="3" t="inlineStr">
        <is>
          <t xml:space="preserve">Paid</t>
        </is>
      </c>
      <c r="B14" s="3" t="inlineStr">
        <is>
          <t xml:space="preserve">Periods a year</t>
        </is>
      </c>
    </row>
    <row r="15">
      <c r="A15" s="0" t="inlineStr">
        <is>
          <t xml:space="preserve">weekly</t>
        </is>
      </c>
      <c r="B15" s="9">
        <v>52</v>
      </c>
    </row>
    <row r="16">
      <c r="A16" s="0" t="inlineStr">
        <is>
          <t xml:space="preserve">biweekly</t>
        </is>
      </c>
      <c r="B16" s="9">
        <v>26</v>
      </c>
    </row>
    <row r="17">
      <c r="A17" s="0" t="inlineStr">
        <is>
          <t xml:space="preserve">semimonthly</t>
        </is>
      </c>
      <c r="B17" s="9">
        <v>24</v>
      </c>
    </row>
    <row r="18">
      <c r="A18" s="0" t="inlineStr">
        <is>
          <t xml:space="preserve">monthly</t>
        </is>
      </c>
      <c r="B18" s="9">
        <v>12</v>
      </c>
    </row>
    <row r="20">
      <c r="A20" s="3" t="inlineStr">
        <is>
          <t xml:space="preserve">Filing status</t>
        </is>
      </c>
    </row>
    <row r="21">
      <c r="A21" s="3" t="inlineStr">
        <is>
          <t xml:space="preserve">Status</t>
        </is>
      </c>
      <c r="B21" s="3" t="inlineStr">
        <is>
          <t xml:space="preserve">Standard deduction</t>
        </is>
      </c>
      <c r="C21" s="3" t="inlineStr">
        <is>
          <t xml:space="preserve">Additional Medicare threshold</t>
        </is>
      </c>
    </row>
    <row r="22">
      <c r="A22" s="0" t="inlineStr">
        <is>
          <t xml:space="preserve">single</t>
        </is>
      </c>
      <c r="B22" s="10">
        <v>16100</v>
      </c>
      <c r="C22" s="10">
        <v>200000</v>
      </c>
    </row>
    <row r="23">
      <c r="A23" s="0" t="inlineStr">
        <is>
          <t xml:space="preserve">married</t>
        </is>
      </c>
      <c r="B23" s="10">
        <v>32200</v>
      </c>
      <c r="C23" s="10">
        <v>250000</v>
      </c>
    </row>
    <row r="24">
      <c r="A24" s="0" t="inlineStr">
        <is>
          <t xml:space="preserve">separate</t>
        </is>
      </c>
      <c r="B24" s="10">
        <v>16100</v>
      </c>
      <c r="C24" s="10">
        <v>125000</v>
      </c>
    </row>
    <row r="25">
      <c r="A25" s="0" t="inlineStr">
        <is>
          <t xml:space="preserve">head</t>
        </is>
      </c>
      <c r="B25" s="10">
        <v>24150</v>
      </c>
      <c r="C25" s="10">
        <v>200000</v>
      </c>
    </row>
    <row r="27">
      <c r="A27" s="3" t="inlineStr">
        <is>
          <t xml:space="preserve">FICA and credits</t>
        </is>
      </c>
    </row>
    <row r="28">
      <c r="A28" s="4" t="inlineStr">
        <is>
          <t xml:space="preserve">Social Security rate</t>
        </is>
      </c>
      <c r="B28" s="16">
        <v>0.062</v>
      </c>
    </row>
    <row r="29">
      <c r="A29" s="4" t="inlineStr">
        <is>
          <t xml:space="preserve">Social Security wage base</t>
        </is>
      </c>
      <c r="B29" s="5">
        <v>184500</v>
      </c>
    </row>
    <row r="30">
      <c r="A30" s="4" t="inlineStr">
        <is>
          <t xml:space="preserve">Medicare rate</t>
        </is>
      </c>
      <c r="B30" s="16">
        <v>0.0145</v>
      </c>
    </row>
    <row r="31">
      <c r="A31" s="4" t="inlineStr">
        <is>
          <t xml:space="preserve">Additional Medicare rate</t>
        </is>
      </c>
      <c r="B31" s="16">
        <v>0.009</v>
      </c>
    </row>
    <row r="32">
      <c r="A32" s="4" t="inlineStr">
        <is>
          <t xml:space="preserve">Credit per child under 17</t>
        </is>
      </c>
      <c r="B32" s="5">
        <v>2200</v>
      </c>
    </row>
    <row r="33">
      <c r="A33" s="4" t="inlineStr">
        <is>
          <t xml:space="preserve">Credit per other dependent</t>
        </is>
      </c>
      <c r="B33" s="5">
        <v>500</v>
      </c>
    </row>
    <row r="35">
      <c r="A35" s="3" t="inlineStr">
        <is>
          <t xml:space="preserve">Federal brackets 2026, single</t>
        </is>
      </c>
    </row>
    <row r="36">
      <c r="A36" s="3" t="inlineStr">
        <is>
          <t xml:space="preserve">Taxable income over</t>
        </is>
      </c>
      <c r="B36" s="3" t="inlineStr">
        <is>
          <t xml:space="preserve">Rate</t>
        </is>
      </c>
      <c r="C36" s="3" t="inlineStr">
        <is>
          <t xml:space="preserve">Rate step</t>
        </is>
      </c>
    </row>
    <row r="37">
      <c r="A37" s="10">
        <v>0</v>
      </c>
      <c r="B37" s="13">
        <v>0.1</v>
      </c>
      <c r="C37" s="13">
        <v>0.1</v>
      </c>
    </row>
    <row r="38">
      <c r="A38" s="10">
        <v>12400</v>
      </c>
      <c r="B38" s="13">
        <v>0.12</v>
      </c>
      <c r="C38" s="13">
        <v>0.01999999999999999</v>
      </c>
    </row>
    <row r="39">
      <c r="A39" s="10">
        <v>50400</v>
      </c>
      <c r="B39" s="13">
        <v>0.22</v>
      </c>
      <c r="C39" s="13">
        <v>0.1</v>
      </c>
    </row>
    <row r="40">
      <c r="A40" s="10">
        <v>105700</v>
      </c>
      <c r="B40" s="13">
        <v>0.24</v>
      </c>
      <c r="C40" s="13">
        <v>0.01999999999999999</v>
      </c>
    </row>
    <row r="41">
      <c r="A41" s="10">
        <v>201775</v>
      </c>
      <c r="B41" s="13">
        <v>0.32</v>
      </c>
      <c r="C41" s="13">
        <v>0.08000000000000002</v>
      </c>
    </row>
    <row r="42">
      <c r="A42" s="10">
        <v>256225</v>
      </c>
      <c r="B42" s="13">
        <v>0.35</v>
      </c>
      <c r="C42" s="13">
        <v>0.02999999999999997</v>
      </c>
    </row>
    <row r="43">
      <c r="A43" s="10">
        <v>640600</v>
      </c>
      <c r="B43" s="13">
        <v>0.37</v>
      </c>
      <c r="C43" s="13">
        <v>0.020000000000000018</v>
      </c>
    </row>
    <row r="45">
      <c r="A45" s="3" t="inlineStr">
        <is>
          <t xml:space="preserve">Federal brackets 2026, married</t>
        </is>
      </c>
    </row>
    <row r="46">
      <c r="A46" s="3" t="inlineStr">
        <is>
          <t xml:space="preserve">Taxable income over</t>
        </is>
      </c>
      <c r="B46" s="3" t="inlineStr">
        <is>
          <t xml:space="preserve">Rate</t>
        </is>
      </c>
      <c r="C46" s="3" t="inlineStr">
        <is>
          <t xml:space="preserve">Rate step</t>
        </is>
      </c>
    </row>
    <row r="47">
      <c r="A47" s="10">
        <v>0</v>
      </c>
      <c r="B47" s="13">
        <v>0.1</v>
      </c>
      <c r="C47" s="13">
        <v>0.1</v>
      </c>
    </row>
    <row r="48">
      <c r="A48" s="10">
        <v>24800</v>
      </c>
      <c r="B48" s="13">
        <v>0.12</v>
      </c>
      <c r="C48" s="13">
        <v>0.01999999999999999</v>
      </c>
    </row>
    <row r="49">
      <c r="A49" s="10">
        <v>100800</v>
      </c>
      <c r="B49" s="13">
        <v>0.22</v>
      </c>
      <c r="C49" s="13">
        <v>0.1</v>
      </c>
    </row>
    <row r="50">
      <c r="A50" s="10">
        <v>211400</v>
      </c>
      <c r="B50" s="13">
        <v>0.24</v>
      </c>
      <c r="C50" s="13">
        <v>0.01999999999999999</v>
      </c>
    </row>
    <row r="51">
      <c r="A51" s="10">
        <v>403550</v>
      </c>
      <c r="B51" s="13">
        <v>0.32</v>
      </c>
      <c r="C51" s="13">
        <v>0.08000000000000002</v>
      </c>
    </row>
    <row r="52">
      <c r="A52" s="10">
        <v>512450</v>
      </c>
      <c r="B52" s="13">
        <v>0.35</v>
      </c>
      <c r="C52" s="13">
        <v>0.02999999999999997</v>
      </c>
    </row>
    <row r="53">
      <c r="A53" s="10">
        <v>768700</v>
      </c>
      <c r="B53" s="13">
        <v>0.37</v>
      </c>
      <c r="C53" s="13">
        <v>0.020000000000000018</v>
      </c>
    </row>
    <row r="55">
      <c r="A55" s="3" t="inlineStr">
        <is>
          <t xml:space="preserve">Federal brackets 2026, separate</t>
        </is>
      </c>
    </row>
    <row r="56">
      <c r="A56" s="3" t="inlineStr">
        <is>
          <t xml:space="preserve">Taxable income over</t>
        </is>
      </c>
      <c r="B56" s="3" t="inlineStr">
        <is>
          <t xml:space="preserve">Rate</t>
        </is>
      </c>
      <c r="C56" s="3" t="inlineStr">
        <is>
          <t xml:space="preserve">Rate step</t>
        </is>
      </c>
    </row>
    <row r="57">
      <c r="A57" s="10">
        <v>0</v>
      </c>
      <c r="B57" s="13">
        <v>0.1</v>
      </c>
      <c r="C57" s="13">
        <v>0.1</v>
      </c>
    </row>
    <row r="58">
      <c r="A58" s="10">
        <v>12400</v>
      </c>
      <c r="B58" s="13">
        <v>0.12</v>
      </c>
      <c r="C58" s="13">
        <v>0.01999999999999999</v>
      </c>
    </row>
    <row r="59">
      <c r="A59" s="10">
        <v>50400</v>
      </c>
      <c r="B59" s="13">
        <v>0.22</v>
      </c>
      <c r="C59" s="13">
        <v>0.1</v>
      </c>
    </row>
    <row r="60">
      <c r="A60" s="10">
        <v>105700</v>
      </c>
      <c r="B60" s="13">
        <v>0.24</v>
      </c>
      <c r="C60" s="13">
        <v>0.01999999999999999</v>
      </c>
    </row>
    <row r="61">
      <c r="A61" s="10">
        <v>201775</v>
      </c>
      <c r="B61" s="13">
        <v>0.32</v>
      </c>
      <c r="C61" s="13">
        <v>0.08000000000000002</v>
      </c>
    </row>
    <row r="62">
      <c r="A62" s="10">
        <v>256225</v>
      </c>
      <c r="B62" s="13">
        <v>0.35</v>
      </c>
      <c r="C62" s="13">
        <v>0.02999999999999997</v>
      </c>
    </row>
    <row r="63">
      <c r="A63" s="10">
        <v>384350</v>
      </c>
      <c r="B63" s="13">
        <v>0.37</v>
      </c>
      <c r="C63" s="13">
        <v>0.020000000000000018</v>
      </c>
    </row>
    <row r="65">
      <c r="A65" s="3" t="inlineStr">
        <is>
          <t xml:space="preserve">Federal brackets 2026, head</t>
        </is>
      </c>
    </row>
    <row r="66">
      <c r="A66" s="3" t="inlineStr">
        <is>
          <t xml:space="preserve">Taxable income over</t>
        </is>
      </c>
      <c r="B66" s="3" t="inlineStr">
        <is>
          <t xml:space="preserve">Rate</t>
        </is>
      </c>
      <c r="C66" s="3" t="inlineStr">
        <is>
          <t xml:space="preserve">Rate step</t>
        </is>
      </c>
    </row>
    <row r="67">
      <c r="A67" s="10">
        <v>0</v>
      </c>
      <c r="B67" s="13">
        <v>0.1</v>
      </c>
      <c r="C67" s="13">
        <v>0.1</v>
      </c>
    </row>
    <row r="68">
      <c r="A68" s="10">
        <v>17700</v>
      </c>
      <c r="B68" s="13">
        <v>0.12</v>
      </c>
      <c r="C68" s="13">
        <v>0.01999999999999999</v>
      </c>
    </row>
    <row r="69">
      <c r="A69" s="10">
        <v>67450</v>
      </c>
      <c r="B69" s="13">
        <v>0.22</v>
      </c>
      <c r="C69" s="13">
        <v>0.1</v>
      </c>
    </row>
    <row r="70">
      <c r="A70" s="10">
        <v>105700</v>
      </c>
      <c r="B70" s="13">
        <v>0.24</v>
      </c>
      <c r="C70" s="13">
        <v>0.01999999999999999</v>
      </c>
    </row>
    <row r="71">
      <c r="A71" s="10">
        <v>201750</v>
      </c>
      <c r="B71" s="13">
        <v>0.32</v>
      </c>
      <c r="C71" s="13">
        <v>0.08000000000000002</v>
      </c>
    </row>
    <row r="72">
      <c r="A72" s="10">
        <v>256200</v>
      </c>
      <c r="B72" s="13">
        <v>0.35</v>
      </c>
      <c r="C72" s="13">
        <v>0.02999999999999997</v>
      </c>
    </row>
    <row r="73">
      <c r="A73" s="10">
        <v>640600</v>
      </c>
      <c r="B73" s="13">
        <v>0.37</v>
      </c>
      <c r="C73" s="13">
        <v>0.020000000000000018</v>
      </c>
    </row>
    <row r="75">
      <c r="A75" s="3" t="inlineStr">
        <is>
          <t xml:space="preserve">California income tax</t>
        </is>
      </c>
    </row>
    <row r="76">
      <c r="A76" s="4" t="inlineStr">
        <is>
          <t xml:space="preserve">State tax type (none, flat, progressive)</t>
        </is>
      </c>
      <c r="B76" s="6" t="inlineStr">
        <is>
          <t xml:space="preserve">progressive</t>
        </is>
      </c>
    </row>
    <row r="77">
      <c r="A77" s="4" t="inlineStr">
        <is>
          <t xml:space="preserve">Flat rate (flat states only)</t>
        </is>
      </c>
      <c r="B77" s="16">
        <v>0</v>
      </c>
    </row>
    <row r="78">
      <c r="A78" s="4" t="inlineStr">
        <is>
          <t xml:space="preserve">401(k) reduces state wages? (1 = yes)</t>
        </is>
      </c>
      <c r="B78" s="8">
        <v>1</v>
      </c>
    </row>
    <row r="79">
      <c r="A79" s="3" t="inlineStr">
        <is>
          <t xml:space="preserve">Status</t>
        </is>
      </c>
      <c r="B79" s="3" t="inlineStr">
        <is>
          <t xml:space="preserve">State standard deduction</t>
        </is>
      </c>
      <c r="C79" s="3" t="inlineStr">
        <is>
          <t xml:space="preserve">Personal exemption</t>
        </is>
      </c>
    </row>
    <row r="80">
      <c r="A80" s="0" t="inlineStr">
        <is>
          <t xml:space="preserve">single</t>
        </is>
      </c>
      <c r="B80" s="10">
        <v>5540</v>
      </c>
      <c r="C80" s="10">
        <v>0</v>
      </c>
    </row>
    <row r="81">
      <c r="A81" s="0" t="inlineStr">
        <is>
          <t xml:space="preserve">married</t>
        </is>
      </c>
      <c r="B81" s="10">
        <v>11080</v>
      </c>
      <c r="C81" s="10">
        <v>0</v>
      </c>
    </row>
    <row r="82">
      <c r="A82" s="0" t="inlineStr">
        <is>
          <t xml:space="preserve">separate</t>
        </is>
      </c>
      <c r="B82" s="10">
        <v>5540</v>
      </c>
      <c r="C82" s="10">
        <v>0</v>
      </c>
    </row>
    <row r="83">
      <c r="A83" s="0" t="inlineStr">
        <is>
          <t xml:space="preserve">head</t>
        </is>
      </c>
      <c r="B83" s="10">
        <v>11080</v>
      </c>
      <c r="C83" s="10">
        <v>0</v>
      </c>
    </row>
    <row r="85">
      <c r="A85" s="3" t="inlineStr">
        <is>
          <t xml:space="preserve">California brackets, single</t>
        </is>
      </c>
    </row>
    <row r="86">
      <c r="A86" s="3" t="inlineStr">
        <is>
          <t xml:space="preserve">Taxable income over</t>
        </is>
      </c>
      <c r="B86" s="3" t="inlineStr">
        <is>
          <t xml:space="preserve">Rate</t>
        </is>
      </c>
      <c r="C86" s="3" t="inlineStr">
        <is>
          <t xml:space="preserve">Rate step</t>
        </is>
      </c>
    </row>
    <row r="87">
      <c r="A87" s="10">
        <v>0</v>
      </c>
      <c r="B87" s="13">
        <v>0.01</v>
      </c>
      <c r="C87" s="13">
        <v>0.01</v>
      </c>
    </row>
    <row r="88">
      <c r="A88" s="10">
        <v>10756</v>
      </c>
      <c r="B88" s="13">
        <v>0.02</v>
      </c>
      <c r="C88" s="13">
        <v>0.01</v>
      </c>
    </row>
    <row r="89">
      <c r="A89" s="10">
        <v>25499</v>
      </c>
      <c r="B89" s="13">
        <v>0.04</v>
      </c>
      <c r="C89" s="13">
        <v>0.02</v>
      </c>
    </row>
    <row r="90">
      <c r="A90" s="10">
        <v>40245</v>
      </c>
      <c r="B90" s="13">
        <v>0.06</v>
      </c>
      <c r="C90" s="13">
        <v>0.019999999999999997</v>
      </c>
    </row>
    <row r="91">
      <c r="A91" s="10">
        <v>55866</v>
      </c>
      <c r="B91" s="13">
        <v>0.08</v>
      </c>
      <c r="C91" s="13">
        <v>0.020000000000000004</v>
      </c>
    </row>
    <row r="92">
      <c r="A92" s="10">
        <v>70606</v>
      </c>
      <c r="B92" s="13">
        <v>0.093</v>
      </c>
      <c r="C92" s="13">
        <v>0.012999999999999998</v>
      </c>
    </row>
    <row r="93">
      <c r="A93" s="10">
        <v>360659</v>
      </c>
      <c r="B93" s="13">
        <v>0.103</v>
      </c>
      <c r="C93" s="13">
        <v>0.009999999999999995</v>
      </c>
    </row>
    <row r="94">
      <c r="A94" s="10">
        <v>432787</v>
      </c>
      <c r="B94" s="13">
        <v>0.113</v>
      </c>
      <c r="C94" s="13">
        <v>0.010000000000000009</v>
      </c>
    </row>
    <row r="95">
      <c r="A95" s="10">
        <v>721314</v>
      </c>
      <c r="B95" s="13">
        <v>0.123</v>
      </c>
      <c r="C95" s="13">
        <v>0.009999999999999995</v>
      </c>
    </row>
    <row r="97">
      <c r="A97" s="3" t="inlineStr">
        <is>
          <t xml:space="preserve">California brackets, married</t>
        </is>
      </c>
    </row>
    <row r="98">
      <c r="A98" s="3" t="inlineStr">
        <is>
          <t xml:space="preserve">Taxable income over</t>
        </is>
      </c>
      <c r="B98" s="3" t="inlineStr">
        <is>
          <t xml:space="preserve">Rate</t>
        </is>
      </c>
      <c r="C98" s="3" t="inlineStr">
        <is>
          <t xml:space="preserve">Rate step</t>
        </is>
      </c>
    </row>
    <row r="99">
      <c r="A99" s="10">
        <v>0</v>
      </c>
      <c r="B99" s="13">
        <v>0.01</v>
      </c>
      <c r="C99" s="13">
        <v>0.01</v>
      </c>
    </row>
    <row r="100">
      <c r="A100" s="10">
        <v>21512</v>
      </c>
      <c r="B100" s="13">
        <v>0.02</v>
      </c>
      <c r="C100" s="13">
        <v>0.01</v>
      </c>
    </row>
    <row r="101">
      <c r="A101" s="10">
        <v>50998</v>
      </c>
      <c r="B101" s="13">
        <v>0.04</v>
      </c>
      <c r="C101" s="13">
        <v>0.02</v>
      </c>
    </row>
    <row r="102">
      <c r="A102" s="10">
        <v>80490</v>
      </c>
      <c r="B102" s="13">
        <v>0.06</v>
      </c>
      <c r="C102" s="13">
        <v>0.019999999999999997</v>
      </c>
    </row>
    <row r="103">
      <c r="A103" s="10">
        <v>111732</v>
      </c>
      <c r="B103" s="13">
        <v>0.08</v>
      </c>
      <c r="C103" s="13">
        <v>0.020000000000000004</v>
      </c>
    </row>
    <row r="104">
      <c r="A104" s="10">
        <v>141212</v>
      </c>
      <c r="B104" s="13">
        <v>0.093</v>
      </c>
      <c r="C104" s="13">
        <v>0.012999999999999998</v>
      </c>
    </row>
    <row r="105">
      <c r="A105" s="10">
        <v>721318</v>
      </c>
      <c r="B105" s="13">
        <v>0.103</v>
      </c>
      <c r="C105" s="13">
        <v>0.009999999999999995</v>
      </c>
    </row>
    <row r="106">
      <c r="A106" s="10">
        <v>865574</v>
      </c>
      <c r="B106" s="13">
        <v>0.113</v>
      </c>
      <c r="C106" s="13">
        <v>0.010000000000000009</v>
      </c>
    </row>
    <row r="107">
      <c r="A107" s="10">
        <v>1442628</v>
      </c>
      <c r="B107" s="13">
        <v>0.123</v>
      </c>
      <c r="C107" s="13">
        <v>0.009999999999999995</v>
      </c>
    </row>
    <row r="109">
      <c r="A109" s="3" t="inlineStr">
        <is>
          <t xml:space="preserve">California brackets, separate (uses the single schedule)</t>
        </is>
      </c>
    </row>
    <row r="110">
      <c r="A110" s="3" t="inlineStr">
        <is>
          <t xml:space="preserve">Taxable income over</t>
        </is>
      </c>
      <c r="B110" s="3" t="inlineStr">
        <is>
          <t xml:space="preserve">Rate</t>
        </is>
      </c>
      <c r="C110" s="3" t="inlineStr">
        <is>
          <t xml:space="preserve">Rate step</t>
        </is>
      </c>
    </row>
    <row r="111">
      <c r="A111" s="10">
        <v>0</v>
      </c>
      <c r="B111" s="13">
        <v>0.01</v>
      </c>
      <c r="C111" s="13">
        <v>0.01</v>
      </c>
    </row>
    <row r="112">
      <c r="A112" s="10">
        <v>10756</v>
      </c>
      <c r="B112" s="13">
        <v>0.02</v>
      </c>
      <c r="C112" s="13">
        <v>0.01</v>
      </c>
    </row>
    <row r="113">
      <c r="A113" s="10">
        <v>25499</v>
      </c>
      <c r="B113" s="13">
        <v>0.04</v>
      </c>
      <c r="C113" s="13">
        <v>0.02</v>
      </c>
    </row>
    <row r="114">
      <c r="A114" s="10">
        <v>40245</v>
      </c>
      <c r="B114" s="13">
        <v>0.06</v>
      </c>
      <c r="C114" s="13">
        <v>0.019999999999999997</v>
      </c>
    </row>
    <row r="115">
      <c r="A115" s="10">
        <v>55866</v>
      </c>
      <c r="B115" s="13">
        <v>0.08</v>
      </c>
      <c r="C115" s="13">
        <v>0.020000000000000004</v>
      </c>
    </row>
    <row r="116">
      <c r="A116" s="10">
        <v>70606</v>
      </c>
      <c r="B116" s="13">
        <v>0.093</v>
      </c>
      <c r="C116" s="13">
        <v>0.012999999999999998</v>
      </c>
    </row>
    <row r="117">
      <c r="A117" s="10">
        <v>360659</v>
      </c>
      <c r="B117" s="13">
        <v>0.103</v>
      </c>
      <c r="C117" s="13">
        <v>0.009999999999999995</v>
      </c>
    </row>
    <row r="118">
      <c r="A118" s="10">
        <v>432787</v>
      </c>
      <c r="B118" s="13">
        <v>0.113</v>
      </c>
      <c r="C118" s="13">
        <v>0.010000000000000009</v>
      </c>
    </row>
    <row r="119">
      <c r="A119" s="10">
        <v>721314</v>
      </c>
      <c r="B119" s="13">
        <v>0.123</v>
      </c>
      <c r="C119" s="13">
        <v>0.009999999999999995</v>
      </c>
    </row>
    <row r="121">
      <c r="A121" s="3" t="inlineStr">
        <is>
          <t xml:space="preserve">California brackets, head (uses the single schedule)</t>
        </is>
      </c>
    </row>
    <row r="122">
      <c r="A122" s="3" t="inlineStr">
        <is>
          <t xml:space="preserve">Taxable income over</t>
        </is>
      </c>
      <c r="B122" s="3" t="inlineStr">
        <is>
          <t xml:space="preserve">Rate</t>
        </is>
      </c>
      <c r="C122" s="3" t="inlineStr">
        <is>
          <t xml:space="preserve">Rate step</t>
        </is>
      </c>
    </row>
    <row r="123">
      <c r="A123" s="10">
        <v>0</v>
      </c>
      <c r="B123" s="13">
        <v>0.01</v>
      </c>
      <c r="C123" s="13">
        <v>0.01</v>
      </c>
    </row>
    <row r="124">
      <c r="A124" s="10">
        <v>10756</v>
      </c>
      <c r="B124" s="13">
        <v>0.02</v>
      </c>
      <c r="C124" s="13">
        <v>0.01</v>
      </c>
    </row>
    <row r="125">
      <c r="A125" s="10">
        <v>25499</v>
      </c>
      <c r="B125" s="13">
        <v>0.04</v>
      </c>
      <c r="C125" s="13">
        <v>0.02</v>
      </c>
    </row>
    <row r="126">
      <c r="A126" s="10">
        <v>40245</v>
      </c>
      <c r="B126" s="13">
        <v>0.06</v>
      </c>
      <c r="C126" s="13">
        <v>0.019999999999999997</v>
      </c>
    </row>
    <row r="127">
      <c r="A127" s="10">
        <v>55866</v>
      </c>
      <c r="B127" s="13">
        <v>0.08</v>
      </c>
      <c r="C127" s="13">
        <v>0.020000000000000004</v>
      </c>
    </row>
    <row r="128">
      <c r="A128" s="10">
        <v>70606</v>
      </c>
      <c r="B128" s="13">
        <v>0.093</v>
      </c>
      <c r="C128" s="13">
        <v>0.012999999999999998</v>
      </c>
    </row>
    <row r="129">
      <c r="A129" s="10">
        <v>360659</v>
      </c>
      <c r="B129" s="13">
        <v>0.103</v>
      </c>
      <c r="C129" s="13">
        <v>0.009999999999999995</v>
      </c>
    </row>
    <row r="130">
      <c r="A130" s="10">
        <v>432787</v>
      </c>
      <c r="B130" s="13">
        <v>0.113</v>
      </c>
      <c r="C130" s="13">
        <v>0.010000000000000009</v>
      </c>
    </row>
    <row r="131">
      <c r="A131" s="10">
        <v>721314</v>
      </c>
      <c r="B131" s="13">
        <v>0.123</v>
      </c>
      <c r="C131" s="13">
        <v>0.009999999999999995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Paycheck Calculator</dc:title>
  <dc:creator>opencalculator.app</dc:creator>
</cp:coreProperties>
</file>